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800" windowWidth="2011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6" i="1" l="1"/>
  <c r="N5" i="1"/>
  <c r="Z13" i="1"/>
  <c r="Z17" i="1" s="1"/>
  <c r="S12" i="1" l="1"/>
  <c r="S11" i="1"/>
  <c r="S10" i="1"/>
  <c r="S9" i="1"/>
  <c r="S8" i="1"/>
  <c r="S7" i="1"/>
  <c r="S6" i="1"/>
  <c r="N12" i="1"/>
  <c r="N10" i="1"/>
  <c r="N9" i="1"/>
  <c r="N8" i="1"/>
  <c r="N7" i="1"/>
  <c r="S5" i="1"/>
  <c r="P12" i="1" l="1"/>
  <c r="V12" i="1" s="1"/>
  <c r="P11" i="1"/>
  <c r="V11" i="1" s="1"/>
  <c r="P10" i="1"/>
  <c r="V10" i="1" s="1"/>
  <c r="P9" i="1"/>
  <c r="V9" i="1" s="1"/>
  <c r="P8" i="1"/>
  <c r="V8" i="1" s="1"/>
  <c r="P7" i="1"/>
  <c r="V7" i="1" s="1"/>
  <c r="P6" i="1"/>
  <c r="V6" i="1" s="1"/>
  <c r="P5" i="1"/>
  <c r="V5" i="1" s="1"/>
  <c r="M8" i="1"/>
  <c r="X12" i="1" l="1"/>
  <c r="X11" i="1"/>
  <c r="X7" i="1"/>
  <c r="X6" i="1"/>
  <c r="X10" i="1"/>
  <c r="X9" i="1"/>
  <c r="X5" i="1"/>
  <c r="X8" i="1"/>
  <c r="H25" i="1"/>
  <c r="G17" i="1"/>
  <c r="E9" i="1"/>
  <c r="E5" i="1" l="1"/>
  <c r="W9" i="1"/>
  <c r="Y9" i="1" s="1"/>
  <c r="W6" i="1"/>
  <c r="Y6" i="1" s="1"/>
  <c r="W10" i="1"/>
  <c r="W7" i="1"/>
  <c r="Y7" i="1" s="1"/>
  <c r="W11" i="1"/>
  <c r="Y11" i="1" s="1"/>
  <c r="W8" i="1"/>
  <c r="Y8" i="1" s="1"/>
  <c r="W12" i="1"/>
  <c r="Y12" i="1" s="1"/>
  <c r="W5" i="1"/>
  <c r="E11" i="1"/>
  <c r="E8" i="1"/>
  <c r="E6" i="1"/>
  <c r="E7" i="1"/>
  <c r="E10" i="1"/>
  <c r="V13" i="1"/>
  <c r="V17" i="1" s="1"/>
  <c r="Y10" i="1"/>
  <c r="E12" i="1"/>
  <c r="X13" i="1" l="1"/>
  <c r="Y5" i="1"/>
  <c r="Y13" i="1" s="1"/>
  <c r="W13" i="1"/>
  <c r="W17" i="1" s="1"/>
</calcChain>
</file>

<file path=xl/sharedStrings.xml><?xml version="1.0" encoding="utf-8"?>
<sst xmlns="http://schemas.openxmlformats.org/spreadsheetml/2006/main" count="67" uniqueCount="63">
  <si>
    <t>Группа 911м</t>
  </si>
  <si>
    <t>Фамилия студента</t>
  </si>
  <si>
    <t>№ зачетки</t>
  </si>
  <si>
    <t>Текущ.атт. оценка</t>
  </si>
  <si>
    <t>Проф. Опыт 10</t>
  </si>
  <si>
    <t>Спец задание 30</t>
  </si>
  <si>
    <t>Итого (текущее значение)</t>
  </si>
  <si>
    <t>Приведенное значение набранных БАЛЛОВ</t>
  </si>
  <si>
    <t>Рейтинг</t>
  </si>
  <si>
    <t>Нарастающая сумма приведенных баллов</t>
  </si>
  <si>
    <t>Всего</t>
  </si>
  <si>
    <t>Студентов в группе</t>
  </si>
  <si>
    <t>Норма баллов ECTS</t>
  </si>
  <si>
    <t>Норма для оценки</t>
  </si>
  <si>
    <t>Интервал (%)</t>
  </si>
  <si>
    <t>Оценка</t>
  </si>
  <si>
    <t>Трудоемкость курса в кредитах</t>
  </si>
  <si>
    <t>Устанавливаемая норма баллов</t>
  </si>
  <si>
    <t>не приступал</t>
  </si>
  <si>
    <t>Баллы</t>
  </si>
  <si>
    <t>Баланс трудоемкости работы по курсу</t>
  </si>
  <si>
    <t>Сумма показателей БРС</t>
  </si>
  <si>
    <t>Сумма заданий</t>
  </si>
  <si>
    <t>Сумма обязательных заданий</t>
  </si>
  <si>
    <t>Возможно набрать за все Зд</t>
  </si>
  <si>
    <t>Норма</t>
  </si>
  <si>
    <t>Возможно набрать за Обязательные задания</t>
  </si>
  <si>
    <t>Минимальный балл для допуска к экзамену</t>
  </si>
  <si>
    <t>Работа в семестре</t>
  </si>
  <si>
    <t>привед значения</t>
  </si>
  <si>
    <t>Экзамен</t>
  </si>
  <si>
    <t>Общая трудоёмкость</t>
  </si>
  <si>
    <t>Термины 10</t>
  </si>
  <si>
    <t>ПУЗ, позиционирование 20</t>
  </si>
  <si>
    <t>Описание стороны ПрофП 20</t>
  </si>
  <si>
    <t>Анкета   10-20</t>
  </si>
  <si>
    <t>Концепции ПрофП  20</t>
  </si>
  <si>
    <t>Анализ программ развития  30</t>
  </si>
  <si>
    <t>Проблемы РСО и ПУЗ 15</t>
  </si>
  <si>
    <t xml:space="preserve">Проф Педагогика </t>
  </si>
  <si>
    <t>Управление ПО</t>
  </si>
  <si>
    <t>Особенности Проф педагогики 10</t>
  </si>
  <si>
    <t>макс</t>
  </si>
  <si>
    <t xml:space="preserve">норма </t>
  </si>
  <si>
    <t xml:space="preserve">к экз </t>
  </si>
  <si>
    <t>Курс ПрофПед + Управление ПО 2016-7 год Юдин ВВ.</t>
  </si>
  <si>
    <t>Квалификация профессий ПУЗ   20</t>
  </si>
  <si>
    <t>Бадретдинова Оксана Алескандровна</t>
  </si>
  <si>
    <t>Вахрамеева Ирина Сергеевна</t>
  </si>
  <si>
    <t>Викторович Ольга Николаевна</t>
  </si>
  <si>
    <t>Шитов Артём Викторович</t>
  </si>
  <si>
    <t>Проект 30+15</t>
  </si>
  <si>
    <t xml:space="preserve"> ПРОЕКТ 30+15</t>
  </si>
  <si>
    <t>Оценка Проекта: предвар баллы+Проектирование +УпрПО</t>
  </si>
  <si>
    <t>Оценка Проекта:  Проектирование +ППО</t>
  </si>
  <si>
    <t>Ответ на экзамене  ПрофП 18</t>
  </si>
  <si>
    <t>Ответ на экзамене Упр  проф образовнием  18</t>
  </si>
  <si>
    <t>Итого по курсу ППО</t>
  </si>
  <si>
    <t>Власова Светлана Андреевна</t>
  </si>
  <si>
    <t>Косякова Светлана Анатольевна</t>
  </si>
  <si>
    <t>Мозжухина Любовь Андреевна</t>
  </si>
  <si>
    <t>Биткина Владислава Сергеевна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</si>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</sst>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indexed="17"/>
      <name val="Calibri"/>
      <family val="2"/>
      <charset val="204"/>
    </font>
    <font>
      <b/>
      <sz val="1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name val="Calibri"/>
      <family val="2"/>
      <charset val="204"/>
    </font>
    <font>
      <b/>
      <sz val="10"/>
      <name val="Arial Cyr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6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46"/>
      </patternFill>
    </fill>
    <fill>
      <patternFill patternType="solid">
        <fgColor indexed="52"/>
        <bgColor indexed="31"/>
      </patternFill>
    </fill>
    <fill>
      <patternFill patternType="solid">
        <fgColor theme="9" tint="0.79998168889431442"/>
        <bgColor indexed="27"/>
      </patternFill>
    </fill>
    <fill>
      <patternFill patternType="solid">
        <fgColor rgb="FFFFC000"/>
        <bgColor indexed="27"/>
      </patternFill>
    </fill>
    <fill>
      <patternFill patternType="solid">
        <fgColor theme="6" tint="0.79998168889431442"/>
        <bgColor indexed="27"/>
      </patternFill>
    </fill>
    <fill>
      <patternFill patternType="solid">
        <fgColor theme="8" tint="0.79998168889431442"/>
        <bgColor indexed="27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9" tint="0.39997558519241921"/>
        <bgColor indexed="27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7F9C0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3" borderId="4" applyNumberFormat="0" applyAlignment="0" applyProtection="0"/>
  </cellStyleXfs>
  <cellXfs count="7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2" borderId="3" xfId="1" applyNumberFormat="1" applyFont="1" applyBorder="1" applyAlignment="1" applyProtection="1">
      <alignment horizontal="center" vertical="center" wrapText="1"/>
      <protection locked="0"/>
    </xf>
    <xf numFmtId="0" fontId="3" fillId="3" borderId="4" xfId="2" applyNumberFormat="1" applyFont="1" applyAlignment="1" applyProtection="1">
      <alignment horizontal="center" vertical="center" wrapText="1"/>
    </xf>
    <xf numFmtId="0" fontId="3" fillId="3" borderId="5" xfId="2" applyNumberFormat="1" applyFont="1" applyBorder="1" applyAlignment="1" applyProtection="1">
      <alignment horizontal="center" vertical="center" wrapText="1"/>
    </xf>
    <xf numFmtId="0" fontId="0" fillId="0" borderId="7" xfId="0" applyBorder="1"/>
    <xf numFmtId="1" fontId="5" fillId="4" borderId="3" xfId="1" applyNumberFormat="1" applyFont="1" applyFill="1" applyBorder="1" applyAlignment="1" applyProtection="1"/>
    <xf numFmtId="0" fontId="0" fillId="4" borderId="3" xfId="0" applyFont="1" applyFill="1" applyBorder="1"/>
    <xf numFmtId="2" fontId="0" fillId="0" borderId="3" xfId="0" applyNumberFormat="1" applyFont="1" applyFill="1" applyBorder="1"/>
    <xf numFmtId="0" fontId="0" fillId="5" borderId="3" xfId="0" applyFont="1" applyFill="1" applyBorder="1"/>
    <xf numFmtId="2" fontId="0" fillId="5" borderId="3" xfId="0" applyNumberFormat="1" applyFont="1" applyFill="1" applyBorder="1"/>
    <xf numFmtId="2" fontId="3" fillId="3" borderId="4" xfId="2" applyNumberFormat="1" applyFont="1" applyAlignment="1" applyProtection="1">
      <alignment horizontal="center" vertical="center" wrapText="1"/>
    </xf>
    <xf numFmtId="0" fontId="5" fillId="2" borderId="8" xfId="1" applyNumberFormat="1" applyFont="1" applyBorder="1" applyAlignment="1" applyProtection="1">
      <protection locked="0"/>
    </xf>
    <xf numFmtId="0" fontId="5" fillId="4" borderId="8" xfId="1" applyNumberFormat="1" applyFont="1" applyFill="1" applyBorder="1" applyAlignment="1" applyProtection="1"/>
    <xf numFmtId="0" fontId="6" fillId="6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6" fillId="6" borderId="3" xfId="0" applyFont="1" applyFill="1" applyBorder="1" applyAlignment="1">
      <alignment horizontal="right"/>
    </xf>
    <xf numFmtId="0" fontId="0" fillId="6" borderId="0" xfId="0" applyFont="1" applyFill="1" applyAlignment="1">
      <alignment vertical="top" wrapText="1"/>
    </xf>
    <xf numFmtId="0" fontId="7" fillId="2" borderId="8" xfId="1" applyNumberFormat="1" applyFont="1" applyBorder="1" applyAlignment="1" applyProtection="1">
      <protection locked="0"/>
    </xf>
    <xf numFmtId="0" fontId="0" fillId="0" borderId="0" xfId="0" applyAlignment="1">
      <alignment vertical="top" wrapText="1"/>
    </xf>
    <xf numFmtId="0" fontId="5" fillId="2" borderId="10" xfId="1" applyNumberFormat="1" applyFont="1" applyBorder="1" applyAlignment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3" fillId="7" borderId="14" xfId="2" applyNumberFormat="1" applyFont="1" applyFill="1" applyBorder="1" applyAlignment="1" applyProtection="1">
      <alignment horizontal="center" vertical="center" wrapText="1"/>
    </xf>
    <xf numFmtId="0" fontId="3" fillId="3" borderId="15" xfId="2" applyNumberFormat="1" applyFont="1" applyBorder="1" applyAlignment="1" applyProtection="1">
      <alignment horizontal="center" vertical="center" wrapText="1"/>
    </xf>
    <xf numFmtId="0" fontId="3" fillId="3" borderId="16" xfId="2" applyNumberFormat="1" applyFont="1" applyBorder="1" applyAlignment="1" applyProtection="1">
      <alignment horizontal="center" vertical="center" wrapText="1"/>
    </xf>
    <xf numFmtId="0" fontId="3" fillId="3" borderId="17" xfId="2" applyNumberFormat="1" applyFont="1" applyBorder="1" applyAlignment="1" applyProtection="1">
      <alignment horizontal="center" vertical="center" wrapText="1"/>
    </xf>
    <xf numFmtId="0" fontId="3" fillId="3" borderId="18" xfId="2" applyNumberFormat="1" applyFont="1" applyBorder="1" applyAlignment="1" applyProtection="1">
      <alignment horizontal="center" vertical="center" wrapText="1"/>
    </xf>
    <xf numFmtId="0" fontId="8" fillId="3" borderId="19" xfId="2" applyNumberFormat="1" applyFont="1" applyBorder="1" applyAlignment="1" applyProtection="1">
      <alignment horizontal="center" vertical="center" wrapText="1"/>
    </xf>
    <xf numFmtId="0" fontId="8" fillId="3" borderId="0" xfId="2" applyNumberFormat="1" applyFont="1" applyBorder="1" applyAlignment="1" applyProtection="1">
      <alignment horizontal="center" vertical="center" wrapText="1"/>
    </xf>
    <xf numFmtId="0" fontId="3" fillId="3" borderId="20" xfId="2" applyNumberFormat="1" applyFont="1" applyBorder="1" applyAlignment="1" applyProtection="1">
      <alignment horizontal="center" vertical="center" wrapText="1"/>
    </xf>
    <xf numFmtId="0" fontId="0" fillId="0" borderId="21" xfId="0" applyBorder="1"/>
    <xf numFmtId="0" fontId="0" fillId="0" borderId="0" xfId="0" applyFill="1" applyBorder="1"/>
    <xf numFmtId="0" fontId="7" fillId="0" borderId="2" xfId="0" applyFont="1" applyBorder="1"/>
    <xf numFmtId="0" fontId="7" fillId="0" borderId="0" xfId="0" applyFont="1" applyBorder="1"/>
    <xf numFmtId="0" fontId="0" fillId="0" borderId="0" xfId="0" applyAlignment="1">
      <alignment horizontal="right"/>
    </xf>
    <xf numFmtId="0" fontId="0" fillId="0" borderId="22" xfId="0" applyBorder="1"/>
    <xf numFmtId="0" fontId="0" fillId="0" borderId="23" xfId="0" applyBorder="1"/>
    <xf numFmtId="0" fontId="0" fillId="0" borderId="18" xfId="0" applyBorder="1"/>
    <xf numFmtId="0" fontId="0" fillId="0" borderId="24" xfId="0" applyBorder="1"/>
    <xf numFmtId="0" fontId="3" fillId="8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8" borderId="3" xfId="1" applyNumberFormat="1" applyFont="1" applyFill="1" applyBorder="1" applyAlignment="1" applyProtection="1">
      <protection locked="0"/>
    </xf>
    <xf numFmtId="0" fontId="5" fillId="9" borderId="3" xfId="1" applyNumberFormat="1" applyFont="1" applyFill="1" applyBorder="1" applyAlignment="1" applyProtection="1">
      <protection locked="0"/>
    </xf>
    <xf numFmtId="0" fontId="5" fillId="10" borderId="3" xfId="1" applyNumberFormat="1" applyFont="1" applyFill="1" applyBorder="1" applyAlignment="1" applyProtection="1">
      <protection locked="0"/>
    </xf>
    <xf numFmtId="0" fontId="5" fillId="11" borderId="3" xfId="1" applyNumberFormat="1" applyFont="1" applyFill="1" applyBorder="1" applyAlignment="1" applyProtection="1">
      <alignment horizontal="center"/>
      <protection locked="0"/>
    </xf>
    <xf numFmtId="0" fontId="5" fillId="11" borderId="3" xfId="1" applyNumberFormat="1" applyFont="1" applyFill="1" applyBorder="1" applyAlignment="1" applyProtection="1">
      <protection locked="0"/>
    </xf>
    <xf numFmtId="0" fontId="3" fillId="13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4" xfId="2" applyNumberFormat="1" applyFont="1" applyBorder="1" applyAlignment="1" applyProtection="1">
      <alignment horizontal="center" vertical="center" wrapText="1"/>
    </xf>
    <xf numFmtId="0" fontId="5" fillId="2" borderId="6" xfId="1" applyNumberFormat="1" applyFont="1" applyBorder="1" applyAlignment="1" applyProtection="1">
      <protection locked="0"/>
    </xf>
    <xf numFmtId="0" fontId="3" fillId="8" borderId="25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26" xfId="2" applyNumberFormat="1" applyFont="1" applyBorder="1" applyAlignment="1" applyProtection="1">
      <alignment horizontal="center" vertical="center" wrapText="1"/>
    </xf>
    <xf numFmtId="0" fontId="3" fillId="9" borderId="27" xfId="1" applyNumberFormat="1" applyFont="1" applyFill="1" applyBorder="1" applyAlignment="1" applyProtection="1">
      <alignment horizontal="center" vertical="center" wrapText="1"/>
      <protection locked="0"/>
    </xf>
    <xf numFmtId="0" fontId="3" fillId="11" borderId="28" xfId="1" applyNumberFormat="1" applyFont="1" applyFill="1" applyBorder="1" applyAlignment="1" applyProtection="1">
      <alignment horizontal="center" vertical="center" wrapText="1"/>
      <protection locked="0"/>
    </xf>
    <xf numFmtId="0" fontId="3" fillId="12" borderId="29" xfId="2" applyNumberFormat="1" applyFont="1" applyFill="1" applyBorder="1" applyAlignment="1" applyProtection="1">
      <alignment horizontal="center" vertical="center" wrapText="1"/>
    </xf>
    <xf numFmtId="0" fontId="3" fillId="9" borderId="28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28" xfId="1" applyNumberFormat="1" applyFont="1" applyBorder="1" applyAlignment="1" applyProtection="1">
      <alignment horizontal="center" vertical="center" wrapText="1"/>
      <protection locked="0"/>
    </xf>
    <xf numFmtId="0" fontId="3" fillId="9" borderId="31" xfId="1" applyNumberFormat="1" applyFont="1" applyFill="1" applyBorder="1" applyAlignment="1" applyProtection="1">
      <alignment horizontal="center" vertical="center" wrapText="1"/>
      <protection locked="0"/>
    </xf>
    <xf numFmtId="0" fontId="3" fillId="9" borderId="32" xfId="1" applyNumberFormat="1" applyFont="1" applyFill="1" applyBorder="1" applyAlignment="1" applyProtection="1">
      <alignment horizontal="center" vertical="center" wrapText="1"/>
      <protection locked="0"/>
    </xf>
    <xf numFmtId="0" fontId="5" fillId="11" borderId="33" xfId="1" applyNumberFormat="1" applyFont="1" applyFill="1" applyBorder="1" applyAlignment="1" applyProtection="1">
      <alignment horizontal="center"/>
      <protection locked="0"/>
    </xf>
    <xf numFmtId="0" fontId="5" fillId="11" borderId="33" xfId="1" applyNumberFormat="1" applyFont="1" applyFill="1" applyBorder="1" applyAlignment="1" applyProtection="1">
      <protection locked="0"/>
    </xf>
    <xf numFmtId="0" fontId="5" fillId="9" borderId="33" xfId="1" applyNumberFormat="1" applyFont="1" applyFill="1" applyBorder="1" applyAlignment="1" applyProtection="1">
      <protection locked="0"/>
    </xf>
    <xf numFmtId="0" fontId="5" fillId="10" borderId="33" xfId="1" applyNumberFormat="1" applyFont="1" applyFill="1" applyBorder="1" applyAlignment="1" applyProtection="1">
      <protection locked="0"/>
    </xf>
    <xf numFmtId="0" fontId="3" fillId="9" borderId="30" xfId="1" applyNumberFormat="1" applyFont="1" applyFill="1" applyBorder="1" applyAlignment="1" applyProtection="1">
      <alignment horizontal="center" vertical="center" wrapText="1"/>
      <protection locked="0"/>
    </xf>
    <xf numFmtId="0" fontId="0" fillId="14" borderId="0" xfId="0" applyFill="1"/>
    <xf numFmtId="0" fontId="0" fillId="15" borderId="0" xfId="0" applyFill="1"/>
    <xf numFmtId="0" fontId="5" fillId="16" borderId="25" xfId="1" applyNumberFormat="1" applyFont="1" applyFill="1" applyBorder="1" applyAlignment="1" applyProtection="1">
      <protection locked="0"/>
    </xf>
    <xf numFmtId="0" fontId="5" fillId="0" borderId="3" xfId="1" applyNumberFormat="1" applyFont="1" applyFill="1" applyBorder="1" applyAlignment="1" applyProtection="1">
      <protection locked="0"/>
    </xf>
    <xf numFmtId="0" fontId="5" fillId="9" borderId="6" xfId="1" applyNumberFormat="1" applyFont="1" applyFill="1" applyBorder="1" applyAlignment="1" applyProtection="1">
      <protection locked="0"/>
    </xf>
    <xf numFmtId="0" fontId="5" fillId="9" borderId="34" xfId="1" applyNumberFormat="1" applyFont="1" applyFill="1" applyBorder="1" applyAlignment="1" applyProtection="1">
      <protection locked="0"/>
    </xf>
    <xf numFmtId="0" fontId="5" fillId="9" borderId="35" xfId="1" applyNumberFormat="1" applyFont="1" applyFill="1" applyBorder="1" applyAlignment="1" applyProtection="1">
      <protection locked="0"/>
    </xf>
    <xf numFmtId="0" fontId="5" fillId="9" borderId="36" xfId="1" applyNumberFormat="1" applyFont="1" applyFill="1" applyBorder="1" applyAlignment="1" applyProtection="1">
      <protection locked="0"/>
    </xf>
    <xf numFmtId="0" fontId="3" fillId="13" borderId="37" xfId="1" applyNumberFormat="1" applyFont="1" applyFill="1" applyBorder="1" applyAlignment="1" applyProtection="1">
      <alignment horizontal="center" vertical="center" wrapText="1"/>
      <protection locked="0"/>
    </xf>
    <xf numFmtId="0" fontId="0" fillId="17" borderId="7" xfId="0" applyFill="1" applyBorder="1"/>
    <xf numFmtId="0" fontId="9" fillId="3" borderId="0" xfId="2" applyNumberFormat="1" applyFont="1" applyBorder="1" applyAlignment="1" applyProtection="1">
      <alignment horizontal="center" vertical="center" wrapText="1"/>
    </xf>
    <xf numFmtId="0" fontId="10" fillId="0" borderId="0" xfId="0" applyFont="1"/>
  </cellXfs>
  <cellStyles count="3">
    <cellStyle name="Excel_BuiltIn_Вывод 1" xfId="2"/>
    <cellStyle name="Excel_BuiltIn_Хороший 1" xfId="1"/>
    <cellStyle name="Обычный" xfId="0" builtinId="0"/>
  </cellStyles>
  <dxfs count="0"/>
  <tableStyles count="0" defaultTableStyle="TableStyleMedium2" defaultPivotStyle="PivotStyleLight16"/>
  <colors>
    <mruColors>
      <color rgb="FFA7F9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30"/>
  <sheetViews>
    <sheetView tabSelected="1" topLeftCell="A4" zoomScale="80" zoomScaleNormal="80" workbookViewId="0">
      <selection activeCell="W20" sqref="W20"/>
    </sheetView>
  </sheetViews>
  <sheetFormatPr defaultRowHeight="15" x14ac:dyDescent="0.25"/>
  <cols>
    <col min="1" max="1" width="2.7109375" customWidth="1"/>
    <col min="2" max="2" width="5.140625" customWidth="1"/>
    <col min="3" max="3" width="23" customWidth="1"/>
    <col min="4" max="4" width="5" customWidth="1"/>
    <col min="5" max="5" width="6.5703125" customWidth="1"/>
    <col min="17" max="17" width="4.42578125" customWidth="1"/>
    <col min="19" max="19" width="9.7109375" customWidth="1"/>
  </cols>
  <sheetData>
    <row r="2" spans="2:26" x14ac:dyDescent="0.25">
      <c r="N2" s="68" t="s">
        <v>54</v>
      </c>
      <c r="S2" s="67" t="s">
        <v>53</v>
      </c>
    </row>
    <row r="3" spans="2:26" ht="15.75" thickBot="1" x14ac:dyDescent="0.3"/>
    <row r="4" spans="2:26" ht="115.5" thickBot="1" x14ac:dyDescent="0.3">
      <c r="B4" s="3" t="s">
        <v>0</v>
      </c>
      <c r="C4" s="4" t="s">
        <v>1</v>
      </c>
      <c r="D4" s="5" t="s">
        <v>2</v>
      </c>
      <c r="E4" s="4" t="s">
        <v>3</v>
      </c>
      <c r="F4" s="51" t="s">
        <v>4</v>
      </c>
      <c r="G4" s="55" t="s">
        <v>32</v>
      </c>
      <c r="H4" s="56" t="s">
        <v>41</v>
      </c>
      <c r="I4" s="57" t="s">
        <v>34</v>
      </c>
      <c r="J4" s="58" t="s">
        <v>33</v>
      </c>
      <c r="K4" s="59" t="s">
        <v>46</v>
      </c>
      <c r="L4" s="59" t="s">
        <v>35</v>
      </c>
      <c r="M4" s="58" t="s">
        <v>36</v>
      </c>
      <c r="N4" s="75" t="s">
        <v>51</v>
      </c>
      <c r="O4" s="66" t="s">
        <v>55</v>
      </c>
      <c r="P4" s="53" t="s">
        <v>57</v>
      </c>
      <c r="Q4" s="50" t="s">
        <v>37</v>
      </c>
      <c r="R4" s="44" t="s">
        <v>38</v>
      </c>
      <c r="S4" s="50" t="s">
        <v>52</v>
      </c>
      <c r="T4" s="44" t="s">
        <v>5</v>
      </c>
      <c r="U4" s="50" t="s">
        <v>56</v>
      </c>
      <c r="V4" s="4" t="s">
        <v>6</v>
      </c>
      <c r="W4" s="4" t="s">
        <v>7</v>
      </c>
      <c r="X4" s="4" t="s">
        <v>8</v>
      </c>
      <c r="Y4" s="4" t="s">
        <v>9</v>
      </c>
      <c r="Z4" s="77" t="s">
        <v>62</v>
      </c>
    </row>
    <row r="5" spans="2:26" ht="30.75" thickBot="1" x14ac:dyDescent="0.4">
      <c r="B5" s="4">
        <v>1</v>
      </c>
      <c r="C5" s="1" t="s">
        <v>47</v>
      </c>
      <c r="D5" s="6"/>
      <c r="E5" s="7">
        <f>IF((V5*C2136/$H$12)&gt;$R$13,$T$13,IF((V5*136/$H$12)&gt;$R$14,$T$14,IF((V5*136/$H$12)&gt;#REF!,#REF!,IF((V5*136/$H$12)&gt;#REF!,#REF!,"не приступал"))))</f>
        <v>0</v>
      </c>
      <c r="F5" s="52">
        <v>7</v>
      </c>
      <c r="G5" s="60">
        <v>8</v>
      </c>
      <c r="H5" s="48"/>
      <c r="I5" s="49"/>
      <c r="J5" s="46">
        <v>15</v>
      </c>
      <c r="K5" s="47"/>
      <c r="L5" s="47"/>
      <c r="M5" s="71">
        <v>10</v>
      </c>
      <c r="N5" s="76">
        <f>10+5+4</f>
        <v>19</v>
      </c>
      <c r="O5" s="73">
        <v>15</v>
      </c>
      <c r="P5" s="69">
        <f>SUM(F5:O5)</f>
        <v>74</v>
      </c>
      <c r="Q5" s="70"/>
      <c r="R5" s="45"/>
      <c r="S5" s="50">
        <f>4+10+5</f>
        <v>19</v>
      </c>
      <c r="T5" s="45">
        <v>30</v>
      </c>
      <c r="U5" s="50">
        <v>15</v>
      </c>
      <c r="V5" s="8">
        <f>SUM(F5:U5)-P5</f>
        <v>138</v>
      </c>
      <c r="W5" s="9">
        <f>V5*$G$17/$G$18</f>
        <v>138</v>
      </c>
      <c r="X5" s="10">
        <f>9-COUNTIF($V$5:$V$12,"&lt;="&amp;V5)</f>
        <v>4</v>
      </c>
      <c r="Y5" s="11" t="e">
        <f t="shared" ref="Y5:Y12" si="0">ROUND(W5/MAX($V$2:$V$2)*100,0)</f>
        <v>#DIV/0!</v>
      </c>
      <c r="Z5" s="78">
        <v>5</v>
      </c>
    </row>
    <row r="6" spans="2:26" ht="30.75" thickBot="1" x14ac:dyDescent="0.4">
      <c r="B6" s="4">
        <v>2</v>
      </c>
      <c r="C6" s="2" t="s">
        <v>61</v>
      </c>
      <c r="D6" s="6"/>
      <c r="E6" s="7">
        <f>IF((V6*136/$H$12)&gt;$R$13,$T$13,IF((V6*136/$H$12)&gt;$R$14,$T$14,IF((V6*136/$H$12)&gt;#REF!,#REF!,IF((V6*136/$H$12)&gt;#REF!,#REF!,"не приступал"))))</f>
        <v>0</v>
      </c>
      <c r="F6" s="52">
        <v>5</v>
      </c>
      <c r="G6" s="60">
        <v>5</v>
      </c>
      <c r="H6" s="48"/>
      <c r="I6" s="49"/>
      <c r="J6" s="46">
        <v>16</v>
      </c>
      <c r="K6" s="47"/>
      <c r="L6" s="47"/>
      <c r="M6" s="71">
        <v>10</v>
      </c>
      <c r="N6" s="76">
        <f>10+5+4</f>
        <v>19</v>
      </c>
      <c r="O6" s="73">
        <v>11</v>
      </c>
      <c r="P6" s="69">
        <f>SUM(F6:O6)</f>
        <v>66</v>
      </c>
      <c r="Q6" s="70"/>
      <c r="R6" s="45"/>
      <c r="S6" s="50">
        <f>6+10+5</f>
        <v>21</v>
      </c>
      <c r="T6" s="45"/>
      <c r="U6" s="50">
        <v>11</v>
      </c>
      <c r="V6" s="8">
        <f>SUM(F6:U6)-P6</f>
        <v>98</v>
      </c>
      <c r="W6" s="9">
        <f>V6*$G$17/$G$18</f>
        <v>98</v>
      </c>
      <c r="X6" s="10">
        <f t="shared" ref="X6:X12" si="1">9-COUNTIF($V$5:$V$12,"&lt;="&amp;V6)</f>
        <v>6</v>
      </c>
      <c r="Y6" s="11" t="e">
        <f t="shared" si="0"/>
        <v>#DIV/0!</v>
      </c>
      <c r="Z6" s="78">
        <v>4</v>
      </c>
    </row>
    <row r="7" spans="2:26" ht="30.75" thickBot="1" x14ac:dyDescent="0.4">
      <c r="B7" s="4">
        <v>3</v>
      </c>
      <c r="C7" s="2" t="s">
        <v>48</v>
      </c>
      <c r="D7" s="6"/>
      <c r="E7" s="7">
        <f>IF((V7*136/$H$12)&gt;$R$13,$T$13,IF((V7*136/$H$12)&gt;$R$14,$T$14,IF((V7*136/$H$12)&gt;#REF!,#REF!,IF((V7*136/$H$12)&gt;#REF!,#REF!,"не приступал"))))</f>
        <v>0</v>
      </c>
      <c r="F7" s="52">
        <v>10</v>
      </c>
      <c r="G7" s="60">
        <v>1</v>
      </c>
      <c r="H7" s="48"/>
      <c r="I7" s="49"/>
      <c r="J7" s="46">
        <v>6</v>
      </c>
      <c r="K7" s="47"/>
      <c r="L7" s="47">
        <v>5</v>
      </c>
      <c r="M7" s="71"/>
      <c r="N7" s="76">
        <f>10+10</f>
        <v>20</v>
      </c>
      <c r="O7" s="73">
        <v>9</v>
      </c>
      <c r="P7" s="69">
        <f t="shared" ref="P7:P12" si="2">SUM(F7:O7)</f>
        <v>51</v>
      </c>
      <c r="Q7" s="70"/>
      <c r="R7" s="45"/>
      <c r="S7" s="50">
        <f>5+10+10</f>
        <v>25</v>
      </c>
      <c r="T7" s="45"/>
      <c r="U7" s="50">
        <v>9</v>
      </c>
      <c r="V7" s="8">
        <f t="shared" ref="V7:V12" si="3">SUM(F7:U7)-P7</f>
        <v>85</v>
      </c>
      <c r="W7" s="9">
        <f t="shared" ref="W7:W12" si="4">V7*$G$17/$G$18</f>
        <v>85</v>
      </c>
      <c r="X7" s="10">
        <f t="shared" si="1"/>
        <v>7</v>
      </c>
      <c r="Y7" s="11" t="e">
        <f t="shared" si="0"/>
        <v>#DIV/0!</v>
      </c>
      <c r="Z7" s="78">
        <v>4</v>
      </c>
    </row>
    <row r="8" spans="2:26" ht="30.75" thickBot="1" x14ac:dyDescent="0.4">
      <c r="B8" s="4">
        <v>4</v>
      </c>
      <c r="C8" s="2" t="s">
        <v>49</v>
      </c>
      <c r="D8" s="6"/>
      <c r="E8" s="7">
        <f>IF((V8*136/$H$12)&gt;$R$13,$T$13,IF((V8*136/$H$12)&gt;$R$14,$T$14,IF((V8*136/$H$12)&gt;#REF!,#REF!,IF((V8*136/$H$12)&gt;#REF!,#REF!,"не приступал"))))</f>
        <v>0</v>
      </c>
      <c r="F8" s="52">
        <v>10</v>
      </c>
      <c r="G8" s="60">
        <v>9</v>
      </c>
      <c r="H8" s="48"/>
      <c r="I8" s="49"/>
      <c r="J8" s="46">
        <v>10</v>
      </c>
      <c r="K8" s="47">
        <v>12</v>
      </c>
      <c r="L8" s="47">
        <v>20</v>
      </c>
      <c r="M8" s="71">
        <f>6+10</f>
        <v>16</v>
      </c>
      <c r="N8" s="76">
        <f>18+15</f>
        <v>33</v>
      </c>
      <c r="O8" s="73">
        <v>16</v>
      </c>
      <c r="P8" s="69">
        <f t="shared" si="2"/>
        <v>126</v>
      </c>
      <c r="Q8" s="70"/>
      <c r="R8" s="45"/>
      <c r="S8" s="50">
        <f>10+18+15</f>
        <v>43</v>
      </c>
      <c r="T8" s="45"/>
      <c r="U8" s="50">
        <v>16</v>
      </c>
      <c r="V8" s="8">
        <f t="shared" si="3"/>
        <v>185</v>
      </c>
      <c r="W8" s="9">
        <f t="shared" si="4"/>
        <v>185</v>
      </c>
      <c r="X8" s="10">
        <f t="shared" si="1"/>
        <v>2</v>
      </c>
      <c r="Y8" s="11" t="e">
        <f t="shared" si="0"/>
        <v>#DIV/0!</v>
      </c>
      <c r="Z8" s="78">
        <v>5</v>
      </c>
    </row>
    <row r="9" spans="2:26" ht="30.75" thickBot="1" x14ac:dyDescent="0.4">
      <c r="B9" s="4">
        <v>5</v>
      </c>
      <c r="C9" s="2" t="s">
        <v>58</v>
      </c>
      <c r="D9" s="6"/>
      <c r="E9" s="7">
        <f>IF((V9*136/$H$12)&gt;$R$13,$T$13,IF((V9*136/$H$12)&gt;$R$14,$T$14,IF((V9*136/$H$12)&gt;#REF!,#REF!,IF((V9*136/$H$12)&gt;#REF!,#REF!,"не приступал"))))</f>
        <v>0</v>
      </c>
      <c r="F9" s="52">
        <v>8</v>
      </c>
      <c r="G9" s="60">
        <v>5</v>
      </c>
      <c r="H9" s="48"/>
      <c r="I9" s="49"/>
      <c r="J9" s="46">
        <v>6</v>
      </c>
      <c r="K9" s="47"/>
      <c r="L9" s="47"/>
      <c r="M9" s="71">
        <v>10</v>
      </c>
      <c r="N9" s="76">
        <f>20+15</f>
        <v>35</v>
      </c>
      <c r="O9" s="73">
        <v>15</v>
      </c>
      <c r="P9" s="69">
        <f t="shared" si="2"/>
        <v>79</v>
      </c>
      <c r="Q9" s="70"/>
      <c r="R9" s="45"/>
      <c r="S9" s="50">
        <f>5+20+10</f>
        <v>35</v>
      </c>
      <c r="T9" s="45"/>
      <c r="U9" s="50">
        <v>15</v>
      </c>
      <c r="V9" s="8">
        <f t="shared" si="3"/>
        <v>129</v>
      </c>
      <c r="W9" s="9">
        <f t="shared" si="4"/>
        <v>129</v>
      </c>
      <c r="X9" s="10">
        <f t="shared" si="1"/>
        <v>5</v>
      </c>
      <c r="Y9" s="11" t="e">
        <f t="shared" si="0"/>
        <v>#DIV/0!</v>
      </c>
      <c r="Z9" s="78">
        <v>5</v>
      </c>
    </row>
    <row r="10" spans="2:26" ht="30.75" thickBot="1" x14ac:dyDescent="0.4">
      <c r="B10" s="4">
        <v>6</v>
      </c>
      <c r="C10" s="2" t="s">
        <v>59</v>
      </c>
      <c r="D10" s="6"/>
      <c r="E10" s="7">
        <f>IF((V10*136/$H$12)&gt;$R$13,$T$13,IF((V10*136/$H$12)&gt;$R$14,$T$14,IF((V10*136/$H$12)&gt;#REF!,#REF!,IF((V10*136/$H$12)&gt;#REF!,#REF!,"не приступал"))))</f>
        <v>0</v>
      </c>
      <c r="F10" s="52"/>
      <c r="G10" s="60">
        <v>9</v>
      </c>
      <c r="H10" s="48">
        <v>8</v>
      </c>
      <c r="I10" s="49"/>
      <c r="J10" s="46">
        <v>14</v>
      </c>
      <c r="K10" s="47"/>
      <c r="L10" s="47"/>
      <c r="M10" s="71">
        <v>11</v>
      </c>
      <c r="N10" s="76">
        <f>20+15</f>
        <v>35</v>
      </c>
      <c r="O10" s="73">
        <v>14</v>
      </c>
      <c r="P10" s="69">
        <f t="shared" si="2"/>
        <v>91</v>
      </c>
      <c r="Q10" s="70"/>
      <c r="R10" s="45"/>
      <c r="S10" s="50">
        <f>5+20+10</f>
        <v>35</v>
      </c>
      <c r="T10" s="45"/>
      <c r="U10" s="50">
        <v>14</v>
      </c>
      <c r="V10" s="8">
        <f t="shared" si="3"/>
        <v>140</v>
      </c>
      <c r="W10" s="9">
        <f t="shared" si="4"/>
        <v>140</v>
      </c>
      <c r="X10" s="10">
        <f t="shared" si="1"/>
        <v>3</v>
      </c>
      <c r="Y10" s="11" t="e">
        <f t="shared" si="0"/>
        <v>#DIV/0!</v>
      </c>
      <c r="Z10" s="78">
        <v>5</v>
      </c>
    </row>
    <row r="11" spans="2:26" ht="30.75" thickBot="1" x14ac:dyDescent="0.4">
      <c r="B11" s="4">
        <v>7</v>
      </c>
      <c r="C11" s="2" t="s">
        <v>60</v>
      </c>
      <c r="D11" s="6"/>
      <c r="E11" s="7">
        <f>IF((V11*136/$H$12)&gt;$R$13,$T$13,IF((V11*136/$H$12)&gt;$R$14,$T$14,IF((V11*136/$H$12)&gt;#REF!,#REF!,IF((V11*136/$H$12)&gt;#REF!,#REF!,"не приступал"))))</f>
        <v>0</v>
      </c>
      <c r="F11" s="52"/>
      <c r="G11" s="60">
        <v>7</v>
      </c>
      <c r="H11" s="48">
        <v>6</v>
      </c>
      <c r="I11" s="49"/>
      <c r="J11" s="46"/>
      <c r="K11" s="47"/>
      <c r="L11" s="47"/>
      <c r="M11" s="71"/>
      <c r="N11" s="76"/>
      <c r="O11" s="73"/>
      <c r="P11" s="69">
        <f t="shared" si="2"/>
        <v>13</v>
      </c>
      <c r="Q11" s="70"/>
      <c r="R11" s="45"/>
      <c r="S11" s="50">
        <f>1</f>
        <v>1</v>
      </c>
      <c r="T11" s="45"/>
      <c r="U11" s="50"/>
      <c r="V11" s="8">
        <f t="shared" si="3"/>
        <v>14</v>
      </c>
      <c r="W11" s="9">
        <f t="shared" si="4"/>
        <v>14</v>
      </c>
      <c r="X11" s="10">
        <f t="shared" si="1"/>
        <v>8</v>
      </c>
      <c r="Y11" s="11" t="e">
        <f t="shared" si="0"/>
        <v>#DIV/0!</v>
      </c>
      <c r="Z11" s="78">
        <v>4</v>
      </c>
    </row>
    <row r="12" spans="2:26" ht="30.75" thickBot="1" x14ac:dyDescent="0.4">
      <c r="B12" s="4">
        <v>8</v>
      </c>
      <c r="C12" s="2" t="s">
        <v>50</v>
      </c>
      <c r="D12" s="6"/>
      <c r="E12" s="7">
        <f>IF((V12*136/$H$12)&gt;$R$13,$T$13,IF((V12*136/$H$12)&gt;$R$14,$T$14,IF((V12*136/$H$12)&gt;#REF!,#REF!,IF((V12*136/$H$12)&gt;#REF!,#REF!,"не приступал"))))</f>
        <v>0</v>
      </c>
      <c r="F12" s="52">
        <v>10</v>
      </c>
      <c r="G12" s="61">
        <v>10</v>
      </c>
      <c r="H12" s="62">
        <v>7</v>
      </c>
      <c r="I12" s="63">
        <v>20</v>
      </c>
      <c r="J12" s="64">
        <v>11</v>
      </c>
      <c r="K12" s="65">
        <v>14</v>
      </c>
      <c r="L12" s="65"/>
      <c r="M12" s="72">
        <v>14</v>
      </c>
      <c r="N12" s="76">
        <f>28+15</f>
        <v>43</v>
      </c>
      <c r="O12" s="74">
        <v>17</v>
      </c>
      <c r="P12" s="69">
        <f t="shared" si="2"/>
        <v>146</v>
      </c>
      <c r="Q12" s="70"/>
      <c r="R12" s="45"/>
      <c r="S12" s="50">
        <f>10+28+10</f>
        <v>48</v>
      </c>
      <c r="T12" s="45"/>
      <c r="U12" s="50">
        <v>17</v>
      </c>
      <c r="V12" s="8">
        <f t="shared" si="3"/>
        <v>211</v>
      </c>
      <c r="W12" s="9">
        <f t="shared" si="4"/>
        <v>211</v>
      </c>
      <c r="X12" s="10">
        <f t="shared" si="1"/>
        <v>1</v>
      </c>
      <c r="Y12" s="11" t="e">
        <f t="shared" si="0"/>
        <v>#DIV/0!</v>
      </c>
      <c r="Z12" s="78">
        <v>5</v>
      </c>
    </row>
    <row r="13" spans="2:26" x14ac:dyDescent="0.25">
      <c r="C13" s="4" t="s">
        <v>10</v>
      </c>
      <c r="G13" s="54"/>
      <c r="H13" s="54"/>
      <c r="I13" s="54"/>
      <c r="J13" s="54"/>
      <c r="K13" s="54"/>
      <c r="L13" s="54"/>
      <c r="M13" s="54"/>
      <c r="N13" s="54"/>
      <c r="O13" s="54"/>
      <c r="P13" s="4"/>
      <c r="Q13" s="4"/>
      <c r="R13" s="4"/>
      <c r="S13" s="4"/>
      <c r="T13" s="4"/>
      <c r="U13" s="4"/>
      <c r="V13" s="4">
        <f>SUM(V5:V12)</f>
        <v>1000</v>
      </c>
      <c r="W13" s="12">
        <f>SUM(W5:W12)</f>
        <v>1000</v>
      </c>
      <c r="X13" s="4">
        <f>SUM(X5:X12)</f>
        <v>36</v>
      </c>
      <c r="Y13" s="4" t="e">
        <f>SUM(Y5:Y12)</f>
        <v>#DIV/0!</v>
      </c>
      <c r="Z13" s="4">
        <f>SUM(Z5:Z12)</f>
        <v>37</v>
      </c>
    </row>
    <row r="14" spans="2:26" x14ac:dyDescent="0.25">
      <c r="O14">
        <v>108</v>
      </c>
      <c r="U14">
        <v>72</v>
      </c>
    </row>
    <row r="15" spans="2:26" x14ac:dyDescent="0.25">
      <c r="P15" t="s">
        <v>45</v>
      </c>
    </row>
    <row r="16" spans="2:26" x14ac:dyDescent="0.25">
      <c r="C16" t="s">
        <v>39</v>
      </c>
      <c r="D16">
        <v>3</v>
      </c>
      <c r="F16" t="s">
        <v>42</v>
      </c>
      <c r="G16">
        <v>175</v>
      </c>
      <c r="H16" t="s">
        <v>44</v>
      </c>
      <c r="I16">
        <v>70</v>
      </c>
    </row>
    <row r="17" spans="3:26" ht="38.25" x14ac:dyDescent="0.25">
      <c r="C17" s="4" t="s">
        <v>11</v>
      </c>
      <c r="D17" s="13">
        <v>8</v>
      </c>
      <c r="E17" s="4" t="s">
        <v>12</v>
      </c>
      <c r="F17" s="4"/>
      <c r="G17" s="14">
        <f>D18*36</f>
        <v>108</v>
      </c>
      <c r="H17" s="4" t="s">
        <v>13</v>
      </c>
      <c r="I17" s="13">
        <v>180</v>
      </c>
      <c r="J17" s="15" t="s">
        <v>14</v>
      </c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8" t="s">
        <v>15</v>
      </c>
      <c r="V17" s="4">
        <f>V13/$D$17</f>
        <v>125</v>
      </c>
      <c r="W17" s="12" t="e">
        <f>W13/($C$12)</f>
        <v>#VALUE!</v>
      </c>
      <c r="Z17" s="4">
        <f>Z13/$D$17</f>
        <v>4.625</v>
      </c>
    </row>
    <row r="18" spans="3:26" ht="76.5" x14ac:dyDescent="0.25">
      <c r="C18" s="19" t="s">
        <v>16</v>
      </c>
      <c r="D18" s="13">
        <v>3</v>
      </c>
      <c r="E18" s="4" t="s">
        <v>17</v>
      </c>
      <c r="F18" s="4"/>
      <c r="G18" s="13">
        <v>108</v>
      </c>
      <c r="J18" s="13">
        <v>100</v>
      </c>
      <c r="K18" s="13"/>
      <c r="L18" s="13"/>
      <c r="M18" s="13"/>
      <c r="N18" s="13"/>
      <c r="O18" s="13"/>
      <c r="P18" s="13"/>
      <c r="Q18" s="13"/>
      <c r="R18" s="13"/>
      <c r="S18" s="13"/>
      <c r="T18" s="13">
        <v>84</v>
      </c>
      <c r="U18" s="20">
        <v>5</v>
      </c>
    </row>
    <row r="19" spans="3:26" x14ac:dyDescent="0.25">
      <c r="C19" s="21" t="s">
        <v>40</v>
      </c>
      <c r="F19" t="s">
        <v>42</v>
      </c>
      <c r="G19">
        <v>176</v>
      </c>
      <c r="J19" s="13">
        <v>83.9</v>
      </c>
      <c r="K19" s="13"/>
      <c r="L19" s="13"/>
      <c r="M19" s="13"/>
      <c r="N19" s="13"/>
      <c r="O19" s="13"/>
      <c r="P19" s="13"/>
      <c r="Q19" s="13"/>
      <c r="R19" s="13"/>
      <c r="S19" s="13"/>
      <c r="T19" s="13">
        <v>67</v>
      </c>
      <c r="U19" s="20">
        <v>4</v>
      </c>
    </row>
    <row r="20" spans="3:26" x14ac:dyDescent="0.25">
      <c r="D20">
        <v>3</v>
      </c>
      <c r="F20" t="s">
        <v>43</v>
      </c>
      <c r="G20">
        <v>108</v>
      </c>
      <c r="J20" s="13">
        <v>66.900000000000006</v>
      </c>
      <c r="K20" s="13"/>
      <c r="L20" s="13"/>
      <c r="M20" s="13"/>
      <c r="N20" s="13"/>
      <c r="O20" s="13"/>
      <c r="P20" s="13"/>
      <c r="Q20" s="13"/>
      <c r="R20" s="13"/>
      <c r="S20" s="13"/>
      <c r="T20" s="13">
        <v>51</v>
      </c>
      <c r="U20" s="20">
        <v>3</v>
      </c>
    </row>
    <row r="21" spans="3:26" x14ac:dyDescent="0.25">
      <c r="F21" t="s">
        <v>44</v>
      </c>
      <c r="G21">
        <v>65</v>
      </c>
      <c r="J21" s="13">
        <v>50.9</v>
      </c>
      <c r="K21" s="13"/>
      <c r="L21" s="13"/>
      <c r="M21" s="13"/>
      <c r="N21" s="13"/>
      <c r="O21" s="13"/>
      <c r="P21" s="13"/>
      <c r="Q21" s="13"/>
      <c r="R21" s="13"/>
      <c r="S21" s="13"/>
      <c r="T21" s="13">
        <v>34</v>
      </c>
      <c r="U21" s="20">
        <v>2</v>
      </c>
    </row>
    <row r="22" spans="3:26" x14ac:dyDescent="0.25">
      <c r="J22" s="22">
        <v>33.9</v>
      </c>
      <c r="K22" s="22"/>
      <c r="L22" s="22"/>
      <c r="M22" s="22"/>
      <c r="N22" s="22"/>
      <c r="O22" s="22"/>
      <c r="P22" s="13"/>
      <c r="Q22" s="13"/>
      <c r="R22" s="13"/>
      <c r="S22" s="13"/>
      <c r="T22" s="13">
        <v>0</v>
      </c>
      <c r="U22" s="20" t="s">
        <v>18</v>
      </c>
    </row>
    <row r="23" spans="3:26" ht="15.75" thickBot="1" x14ac:dyDescent="0.3">
      <c r="H23" s="23" t="s">
        <v>19</v>
      </c>
      <c r="I23" s="24"/>
      <c r="J23" s="24"/>
      <c r="K23" s="24"/>
      <c r="L23" s="24"/>
      <c r="M23" s="25"/>
      <c r="N23" s="26"/>
      <c r="O23" s="26"/>
    </row>
    <row r="24" spans="3:26" ht="76.5" x14ac:dyDescent="0.25">
      <c r="C24" s="4" t="s">
        <v>20</v>
      </c>
      <c r="E24" s="4" t="s">
        <v>21</v>
      </c>
      <c r="F24" s="4" t="s">
        <v>22</v>
      </c>
      <c r="G24" s="27" t="s">
        <v>23</v>
      </c>
      <c r="H24" s="28" t="s">
        <v>24</v>
      </c>
      <c r="I24" s="29" t="s">
        <v>25</v>
      </c>
      <c r="J24" s="30" t="s">
        <v>26</v>
      </c>
      <c r="K24" s="31"/>
      <c r="L24" s="31"/>
      <c r="M24" s="32" t="s">
        <v>27</v>
      </c>
      <c r="N24" s="33"/>
      <c r="O24" s="33"/>
      <c r="P24" s="34"/>
      <c r="Q24" s="4"/>
      <c r="R24" s="4"/>
      <c r="S24" s="4"/>
      <c r="T24" s="4"/>
      <c r="U24" s="4"/>
    </row>
    <row r="25" spans="3:26" ht="15.75" thickBot="1" x14ac:dyDescent="0.3">
      <c r="C25" t="s">
        <v>28</v>
      </c>
      <c r="E25">
        <v>10</v>
      </c>
      <c r="F25">
        <v>7</v>
      </c>
      <c r="G25">
        <v>4</v>
      </c>
      <c r="H25" s="35">
        <f>10+20+20+20+30+20+50+20+5+5+30</f>
        <v>230</v>
      </c>
      <c r="I25" s="36">
        <v>125</v>
      </c>
      <c r="J25" s="36">
        <v>110</v>
      </c>
      <c r="K25" s="36"/>
      <c r="L25" s="36"/>
      <c r="M25" s="37">
        <v>70</v>
      </c>
      <c r="N25" s="38"/>
      <c r="O25" s="38"/>
    </row>
    <row r="26" spans="3:26" x14ac:dyDescent="0.25">
      <c r="C26" s="39" t="s">
        <v>29</v>
      </c>
      <c r="H26" s="35"/>
      <c r="I26" s="26">
        <v>72</v>
      </c>
      <c r="J26" s="26"/>
      <c r="K26" s="26"/>
      <c r="L26" s="26"/>
      <c r="M26" s="40"/>
      <c r="N26" s="26"/>
      <c r="O26" s="26"/>
    </row>
    <row r="27" spans="3:26" x14ac:dyDescent="0.25">
      <c r="C27" t="s">
        <v>30</v>
      </c>
      <c r="E27">
        <v>1</v>
      </c>
      <c r="F27">
        <v>1</v>
      </c>
      <c r="G27">
        <v>1</v>
      </c>
      <c r="H27" s="35">
        <v>36</v>
      </c>
      <c r="I27" s="26"/>
      <c r="J27" s="36">
        <v>36</v>
      </c>
      <c r="K27" s="36"/>
      <c r="L27" s="36"/>
      <c r="M27" s="40">
        <v>19</v>
      </c>
      <c r="N27" s="26"/>
      <c r="O27" s="26"/>
    </row>
    <row r="28" spans="3:26" x14ac:dyDescent="0.25">
      <c r="C28" s="39" t="s">
        <v>29</v>
      </c>
      <c r="H28" s="35"/>
      <c r="I28" s="26">
        <v>36</v>
      </c>
      <c r="J28" s="26"/>
      <c r="K28" s="26"/>
      <c r="L28" s="26"/>
      <c r="M28" s="40"/>
      <c r="N28" s="26"/>
      <c r="O28" s="26"/>
    </row>
    <row r="29" spans="3:26" x14ac:dyDescent="0.25">
      <c r="C29" t="s">
        <v>31</v>
      </c>
      <c r="E29">
        <v>11</v>
      </c>
      <c r="F29">
        <v>8</v>
      </c>
      <c r="G29">
        <v>5</v>
      </c>
      <c r="H29" s="35">
        <v>290</v>
      </c>
      <c r="I29" s="26"/>
      <c r="J29" s="36">
        <v>170</v>
      </c>
      <c r="K29" s="36"/>
      <c r="L29" s="36"/>
      <c r="M29" s="40"/>
      <c r="N29" s="26"/>
      <c r="O29" s="26"/>
    </row>
    <row r="30" spans="3:26" x14ac:dyDescent="0.25">
      <c r="C30" s="39" t="s">
        <v>29</v>
      </c>
      <c r="H30" s="41"/>
      <c r="I30" s="42">
        <v>108</v>
      </c>
      <c r="J30" s="42"/>
      <c r="K30" s="42"/>
      <c r="L30" s="42"/>
      <c r="M30" s="43"/>
      <c r="N30" s="26"/>
      <c r="O30" s="26"/>
    </row>
  </sheetData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Владимир В. Юдин</cp:lastModifiedBy>
  <cp:lastPrinted>2017-01-27T10:41:36Z</cp:lastPrinted>
  <dcterms:created xsi:type="dcterms:W3CDTF">2016-10-15T19:07:03Z</dcterms:created>
  <dcterms:modified xsi:type="dcterms:W3CDTF">2017-02-09T12:48:34Z</dcterms:modified>
</cp:coreProperties>
</file>